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REGULARIDAD 42,8 KM" sheetId="1" r:id="rId1"/>
  </sheets>
  <calcPr calcId="124519"/>
</workbook>
</file>

<file path=xl/calcChain.xml><?xml version="1.0" encoding="utf-8"?>
<calcChain xmlns="http://schemas.openxmlformats.org/spreadsheetml/2006/main">
  <c r="L14" i="1"/>
  <c r="Z31"/>
  <c r="U31"/>
  <c r="P31"/>
  <c r="K31"/>
  <c r="G31"/>
  <c r="Z26"/>
  <c r="AB26" s="1"/>
  <c r="U26"/>
  <c r="P26"/>
  <c r="K26"/>
  <c r="G26"/>
  <c r="U23"/>
  <c r="U24" s="1"/>
  <c r="T24" s="1"/>
  <c r="K23"/>
  <c r="K24" s="1"/>
  <c r="J24" s="1"/>
  <c r="Z21"/>
  <c r="U21"/>
  <c r="P21"/>
  <c r="K21"/>
  <c r="G21"/>
  <c r="Z16"/>
  <c r="AB16" s="1"/>
  <c r="U16"/>
  <c r="P16"/>
  <c r="K16"/>
  <c r="G16"/>
  <c r="U15" s="1"/>
  <c r="V14" s="1"/>
  <c r="U13"/>
  <c r="U14" s="1"/>
  <c r="T14" s="1"/>
  <c r="K13"/>
  <c r="K14" s="1"/>
  <c r="J14" s="1"/>
  <c r="Z11"/>
  <c r="U11"/>
  <c r="P11"/>
  <c r="K11"/>
  <c r="G11"/>
  <c r="Z6"/>
  <c r="AB6" s="1"/>
  <c r="U6"/>
  <c r="P6"/>
  <c r="K6"/>
  <c r="G6"/>
  <c r="U5" s="1"/>
  <c r="V4" s="1"/>
  <c r="U3"/>
  <c r="U4" s="1"/>
  <c r="T4" s="1"/>
  <c r="K3"/>
  <c r="K4" s="1"/>
  <c r="J4" s="1"/>
  <c r="Z2"/>
  <c r="Z23" s="1"/>
  <c r="U2"/>
  <c r="U28" s="1"/>
  <c r="U29" s="1"/>
  <c r="T29" s="1"/>
  <c r="U30" s="1"/>
  <c r="P2"/>
  <c r="P23" s="1"/>
  <c r="P24" s="1"/>
  <c r="O24" s="1"/>
  <c r="P25" s="1"/>
  <c r="K2"/>
  <c r="K28" s="1"/>
  <c r="K29" s="1"/>
  <c r="J29" s="1"/>
  <c r="K30" s="1"/>
  <c r="AB24" l="1"/>
  <c r="AD22" s="1"/>
  <c r="Z24"/>
  <c r="Y24" s="1"/>
  <c r="U25"/>
  <c r="V24" s="1"/>
  <c r="Q24"/>
  <c r="L29"/>
  <c r="V29"/>
  <c r="P8"/>
  <c r="P9" s="1"/>
  <c r="O9" s="1"/>
  <c r="P10" s="1"/>
  <c r="Q9" s="1"/>
  <c r="Z8"/>
  <c r="AB11"/>
  <c r="P18"/>
  <c r="P19" s="1"/>
  <c r="O19" s="1"/>
  <c r="P20" s="1"/>
  <c r="Q19" s="1"/>
  <c r="Z18"/>
  <c r="AB21"/>
  <c r="P28"/>
  <c r="P29" s="1"/>
  <c r="O29" s="1"/>
  <c r="P30" s="1"/>
  <c r="Q29" s="1"/>
  <c r="Z28"/>
  <c r="AB31"/>
  <c r="P3"/>
  <c r="P4" s="1"/>
  <c r="O4" s="1"/>
  <c r="P5" s="1"/>
  <c r="Q4" s="1"/>
  <c r="Z3"/>
  <c r="Y4"/>
  <c r="K5"/>
  <c r="L4" s="1"/>
  <c r="K8"/>
  <c r="K9" s="1"/>
  <c r="J9" s="1"/>
  <c r="K10" s="1"/>
  <c r="L9" s="1"/>
  <c r="U8"/>
  <c r="U9" s="1"/>
  <c r="T9" s="1"/>
  <c r="U10" s="1"/>
  <c r="V9" s="1"/>
  <c r="P13"/>
  <c r="P14" s="1"/>
  <c r="O14" s="1"/>
  <c r="P15" s="1"/>
  <c r="Q14" s="1"/>
  <c r="Z13"/>
  <c r="K15"/>
  <c r="K18"/>
  <c r="K19" s="1"/>
  <c r="J19" s="1"/>
  <c r="K20" s="1"/>
  <c r="L19" s="1"/>
  <c r="U18"/>
  <c r="U19" s="1"/>
  <c r="T19" s="1"/>
  <c r="U20" s="1"/>
  <c r="V19" s="1"/>
  <c r="K25"/>
  <c r="L24" s="1"/>
  <c r="AB4" l="1"/>
  <c r="Z4"/>
  <c r="AB19"/>
  <c r="AD17" s="1"/>
  <c r="Z19"/>
  <c r="Y19" s="1"/>
  <c r="AB14"/>
  <c r="AD12" s="1"/>
  <c r="Z14"/>
  <c r="Y14" s="1"/>
  <c r="AC4"/>
  <c r="Z5"/>
  <c r="AB29"/>
  <c r="AD27" s="1"/>
  <c r="Z29"/>
  <c r="Y29" s="1"/>
  <c r="AB9"/>
  <c r="AD7" s="1"/>
  <c r="Z9"/>
  <c r="Y9" s="1"/>
  <c r="AC24"/>
  <c r="Z25"/>
  <c r="AD2" l="1"/>
  <c r="AD24"/>
  <c r="AA24"/>
  <c r="AC26" s="1"/>
  <c r="AD25" s="1"/>
  <c r="Z10"/>
  <c r="AC9"/>
  <c r="Z30"/>
  <c r="AC29"/>
  <c r="AD4"/>
  <c r="AA4"/>
  <c r="AC6" s="1"/>
  <c r="AD5" s="1"/>
  <c r="AC14"/>
  <c r="Z15"/>
  <c r="Z20"/>
  <c r="AC19"/>
  <c r="AD14" l="1"/>
  <c r="AA14"/>
  <c r="AC16" s="1"/>
  <c r="AD6"/>
  <c r="AD26"/>
  <c r="AD19"/>
  <c r="AA19"/>
  <c r="AC21" s="1"/>
  <c r="AD29"/>
  <c r="AA29"/>
  <c r="AC31" s="1"/>
  <c r="AD9"/>
  <c r="AA9"/>
  <c r="AC11" s="1"/>
  <c r="AD10" l="1"/>
  <c r="AD11"/>
  <c r="AD30"/>
  <c r="AD31"/>
  <c r="AD20"/>
  <c r="AD21"/>
  <c r="AD15"/>
  <c r="AD16"/>
</calcChain>
</file>

<file path=xl/sharedStrings.xml><?xml version="1.0" encoding="utf-8"?>
<sst xmlns="http://schemas.openxmlformats.org/spreadsheetml/2006/main" count="234" uniqueCount="39">
  <si>
    <t>Total Ideal</t>
  </si>
  <si>
    <t>REGULARIDAD 42,8 KM/HS</t>
  </si>
  <si>
    <t>ETAPA 1</t>
  </si>
  <si>
    <t>C/HAND.</t>
  </si>
  <si>
    <t>ETAPA 2</t>
  </si>
  <si>
    <t>ETAPA 3</t>
  </si>
  <si>
    <t>ETAPA 4</t>
  </si>
  <si>
    <t>TOTAL SEG.</t>
  </si>
  <si>
    <t>Dif. Real/c/hand</t>
  </si>
  <si>
    <t>Resta Hand.</t>
  </si>
  <si>
    <t>P 1</t>
  </si>
  <si>
    <t>P 4</t>
  </si>
  <si>
    <t>P 7</t>
  </si>
  <si>
    <t>P 10</t>
  </si>
  <si>
    <t>N°AUTO</t>
  </si>
  <si>
    <t>PILOTO</t>
  </si>
  <si>
    <t>CAT.</t>
  </si>
  <si>
    <t>AUTO</t>
  </si>
  <si>
    <t>AÑO</t>
  </si>
  <si>
    <t>HAND.</t>
  </si>
  <si>
    <t>min.</t>
  </si>
  <si>
    <t>seg.</t>
  </si>
  <si>
    <t>cen.</t>
  </si>
  <si>
    <t>total piloto real</t>
  </si>
  <si>
    <t>tiempo piloto hand</t>
  </si>
  <si>
    <t>PAPONI ALEJANDRO- FEDERICO</t>
  </si>
  <si>
    <t>MERCEDES BENZ 170 D</t>
  </si>
  <si>
    <t xml:space="preserve">  hand.</t>
  </si>
  <si>
    <t>total final</t>
  </si>
  <si>
    <t>total piloto</t>
  </si>
  <si>
    <t>PABLIACCIO, ADOLFO-VERONICA</t>
  </si>
  <si>
    <t>VOLSKNWAGEN ESCARABAJO</t>
  </si>
  <si>
    <t>KOPPRIO, LUIS-EVANGELISTA</t>
  </si>
  <si>
    <t>FORD A</t>
  </si>
  <si>
    <t>OCINAGA, ESTEBAN-KOPPRIO, LISELY</t>
  </si>
  <si>
    <t>COUPE FORD</t>
  </si>
  <si>
    <t>SALDAÑA, LUIS-LLANCALEO, SULEMA</t>
  </si>
  <si>
    <t>CHEVROLET 1939</t>
  </si>
  <si>
    <t>CORTI, JUAN CARLOS-CRISTIAN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</si>
</sst>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h:mm:ss.00"/>
    <numFmt numFmtId="165" formatCode="0.000"/>
    <numFmt numFmtId="166" formatCode="h:mm:ss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hidden="1"/>
    </xf>
    <xf numFmtId="43" fontId="0" fillId="0" borderId="0" xfId="1" applyNumberFormat="1" applyFont="1" applyProtection="1">
      <protection hidden="1"/>
    </xf>
    <xf numFmtId="0" fontId="2" fillId="0" borderId="0" xfId="0" applyFont="1" applyFill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43" fontId="2" fillId="2" borderId="3" xfId="1" applyNumberFormat="1" applyFont="1" applyFill="1" applyBorder="1" applyAlignment="1" applyProtection="1">
      <alignment wrapText="1"/>
      <protection hidden="1"/>
    </xf>
    <xf numFmtId="43" fontId="0" fillId="0" borderId="2" xfId="1" applyNumberFormat="1" applyFont="1" applyBorder="1" applyProtection="1">
      <protection hidden="1"/>
    </xf>
    <xf numFmtId="43" fontId="2" fillId="2" borderId="4" xfId="1" applyNumberFormat="1" applyFont="1" applyFill="1" applyBorder="1" applyAlignment="1" applyProtection="1">
      <alignment wrapText="1"/>
      <protection hidden="1"/>
    </xf>
    <xf numFmtId="164" fontId="3" fillId="0" borderId="5" xfId="0" applyNumberFormat="1" applyFont="1" applyBorder="1" applyAlignment="1" applyProtection="1"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43" fontId="0" fillId="3" borderId="5" xfId="1" applyNumberFormat="1" applyFont="1" applyFill="1" applyBorder="1" applyAlignment="1" applyProtection="1">
      <alignment wrapText="1"/>
      <protection hidden="1"/>
    </xf>
    <xf numFmtId="43" fontId="0" fillId="2" borderId="5" xfId="1" applyNumberFormat="1" applyFont="1" applyFill="1" applyBorder="1" applyAlignment="1" applyProtection="1">
      <protection hidden="1"/>
    </xf>
    <xf numFmtId="43" fontId="0" fillId="4" borderId="5" xfId="0" applyNumberFormat="1" applyFill="1" applyBorder="1" applyAlignment="1" applyProtection="1">
      <alignment wrapText="1"/>
      <protection hidden="1"/>
    </xf>
    <xf numFmtId="43" fontId="0" fillId="5" borderId="5" xfId="0" applyNumberFormat="1" applyFill="1" applyBorder="1" applyAlignment="1" applyProtection="1">
      <alignment wrapText="1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0" fillId="7" borderId="3" xfId="0" applyFill="1" applyBorder="1" applyProtection="1">
      <protection hidden="1"/>
    </xf>
    <xf numFmtId="0" fontId="0" fillId="0" borderId="9" xfId="0" applyBorder="1" applyProtection="1"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0" fillId="8" borderId="13" xfId="0" applyFill="1" applyBorder="1" applyAlignment="1" applyProtection="1">
      <alignment wrapText="1"/>
      <protection hidden="1"/>
    </xf>
    <xf numFmtId="0" fontId="0" fillId="8" borderId="14" xfId="0" applyFill="1" applyBorder="1" applyAlignment="1" applyProtection="1">
      <alignment wrapText="1"/>
      <protection hidden="1"/>
    </xf>
    <xf numFmtId="2" fontId="5" fillId="8" borderId="15" xfId="0" applyNumberFormat="1" applyFont="1" applyFill="1" applyBorder="1" applyAlignment="1" applyProtection="1">
      <alignment wrapText="1"/>
      <protection hidden="1"/>
    </xf>
    <xf numFmtId="43" fontId="2" fillId="2" borderId="14" xfId="1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 applyProtection="1">
      <alignment wrapText="1"/>
      <protection hidden="1"/>
    </xf>
    <xf numFmtId="43" fontId="0" fillId="2" borderId="14" xfId="1" applyNumberFormat="1" applyFont="1" applyFill="1" applyBorder="1" applyAlignment="1" applyProtection="1">
      <alignment wrapText="1"/>
      <protection hidden="1"/>
    </xf>
    <xf numFmtId="43" fontId="0" fillId="5" borderId="16" xfId="0" applyNumberFormat="1" applyFill="1" applyBorder="1" applyAlignment="1" applyProtection="1">
      <alignment wrapText="1"/>
      <protection hidden="1"/>
    </xf>
    <xf numFmtId="43" fontId="6" fillId="6" borderId="0" xfId="0" applyNumberFormat="1" applyFont="1" applyFill="1" applyBorder="1" applyProtection="1">
      <protection hidden="1"/>
    </xf>
    <xf numFmtId="43" fontId="0" fillId="7" borderId="17" xfId="0" applyNumberFormat="1" applyFill="1" applyBorder="1" applyProtection="1">
      <protection hidden="1"/>
    </xf>
    <xf numFmtId="43" fontId="0" fillId="0" borderId="9" xfId="0" applyNumberFormat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7" fillId="8" borderId="21" xfId="0" applyFont="1" applyFill="1" applyBorder="1" applyAlignment="1" applyProtection="1">
      <alignment wrapText="1"/>
      <protection hidden="1"/>
    </xf>
    <xf numFmtId="0" fontId="7" fillId="8" borderId="22" xfId="0" applyFont="1" applyFill="1" applyBorder="1" applyAlignment="1" applyProtection="1">
      <alignment wrapText="1"/>
      <protection hidden="1"/>
    </xf>
    <xf numFmtId="43" fontId="2" fillId="2" borderId="23" xfId="1" applyNumberFormat="1" applyFont="1" applyFill="1" applyBorder="1" applyProtection="1">
      <protection hidden="1"/>
    </xf>
    <xf numFmtId="0" fontId="7" fillId="7" borderId="21" xfId="0" applyFont="1" applyFill="1" applyBorder="1" applyAlignment="1" applyProtection="1">
      <alignment wrapText="1"/>
      <protection hidden="1"/>
    </xf>
    <xf numFmtId="0" fontId="7" fillId="7" borderId="22" xfId="0" applyFont="1" applyFill="1" applyBorder="1" applyAlignment="1" applyProtection="1">
      <alignment wrapText="1"/>
      <protection hidden="1"/>
    </xf>
    <xf numFmtId="43" fontId="0" fillId="2" borderId="23" xfId="1" applyNumberFormat="1" applyFont="1" applyFill="1" applyBorder="1" applyProtection="1">
      <protection hidden="1"/>
    </xf>
    <xf numFmtId="0" fontId="8" fillId="9" borderId="25" xfId="0" applyFont="1" applyFill="1" applyBorder="1" applyAlignment="1" applyProtection="1">
      <alignment horizontal="center" wrapText="1"/>
      <protection hidden="1"/>
    </xf>
    <xf numFmtId="0" fontId="8" fillId="10" borderId="26" xfId="0" applyFont="1" applyFill="1" applyBorder="1" applyAlignment="1" applyProtection="1">
      <alignment wrapText="1"/>
      <protection hidden="1"/>
    </xf>
    <xf numFmtId="164" fontId="3" fillId="0" borderId="24" xfId="0" applyNumberFormat="1" applyFont="1" applyBorder="1" applyAlignment="1" applyProtection="1">
      <protection hidden="1"/>
    </xf>
    <xf numFmtId="0" fontId="0" fillId="0" borderId="0" xfId="0" applyFill="1" applyProtection="1">
      <protection hidden="1"/>
    </xf>
    <xf numFmtId="0" fontId="0" fillId="0" borderId="27" xfId="0" applyFill="1" applyBorder="1" applyProtection="1">
      <protection hidden="1"/>
    </xf>
    <xf numFmtId="0" fontId="9" fillId="0" borderId="11" xfId="0" applyFont="1" applyBorder="1" applyProtection="1">
      <protection hidden="1"/>
    </xf>
    <xf numFmtId="0" fontId="0" fillId="0" borderId="28" xfId="0" applyBorder="1" applyProtection="1">
      <protection hidden="1"/>
    </xf>
    <xf numFmtId="0" fontId="10" fillId="0" borderId="11" xfId="0" applyFont="1" applyBorder="1" applyProtection="1">
      <protection hidden="1"/>
    </xf>
    <xf numFmtId="0" fontId="0" fillId="0" borderId="29" xfId="0" applyBorder="1" applyProtection="1">
      <protection hidden="1"/>
    </xf>
    <xf numFmtId="0" fontId="0" fillId="8" borderId="30" xfId="0" applyFill="1" applyBorder="1" applyAlignment="1" applyProtection="1">
      <alignment wrapText="1"/>
      <protection hidden="1"/>
    </xf>
    <xf numFmtId="0" fontId="0" fillId="8" borderId="28" xfId="0" applyFill="1" applyBorder="1" applyAlignment="1" applyProtection="1">
      <alignment wrapText="1"/>
      <protection hidden="1"/>
    </xf>
    <xf numFmtId="43" fontId="2" fillId="2" borderId="31" xfId="1" applyNumberFormat="1" applyFont="1" applyFill="1" applyBorder="1" applyAlignment="1" applyProtection="1">
      <alignment wrapText="1"/>
      <protection hidden="1"/>
    </xf>
    <xf numFmtId="0" fontId="0" fillId="7" borderId="30" xfId="0" applyFill="1" applyBorder="1" applyAlignment="1" applyProtection="1">
      <alignment wrapText="1"/>
      <protection hidden="1"/>
    </xf>
    <xf numFmtId="0" fontId="0" fillId="7" borderId="28" xfId="0" applyFill="1" applyBorder="1" applyAlignment="1" applyProtection="1">
      <alignment wrapText="1"/>
      <protection hidden="1"/>
    </xf>
    <xf numFmtId="43" fontId="0" fillId="2" borderId="31" xfId="1" applyNumberFormat="1" applyFont="1" applyFill="1" applyBorder="1" applyAlignment="1" applyProtection="1">
      <alignment wrapText="1"/>
      <protection hidden="1"/>
    </xf>
    <xf numFmtId="43" fontId="0" fillId="9" borderId="11" xfId="0" applyNumberFormat="1" applyFill="1" applyBorder="1" applyAlignment="1" applyProtection="1">
      <alignment horizontal="right"/>
      <protection hidden="1"/>
    </xf>
    <xf numFmtId="43" fontId="0" fillId="10" borderId="33" xfId="0" applyNumberFormat="1" applyFill="1" applyBorder="1" applyAlignment="1" applyProtection="1">
      <alignment horizontal="right"/>
      <protection hidden="1"/>
    </xf>
    <xf numFmtId="165" fontId="11" fillId="0" borderId="32" xfId="0" applyNumberFormat="1" applyFont="1" applyBorder="1" applyAlignment="1" applyProtection="1">
      <alignment vertical="center"/>
      <protection hidden="1"/>
    </xf>
    <xf numFmtId="21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0" fontId="0" fillId="0" borderId="0" xfId="0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wrapText="1"/>
      <protection hidden="1"/>
    </xf>
    <xf numFmtId="43" fontId="2" fillId="0" borderId="0" xfId="1" applyNumberFormat="1" applyFont="1" applyFill="1" applyBorder="1" applyAlignment="1" applyProtection="1">
      <alignment wrapText="1"/>
      <protection hidden="1"/>
    </xf>
    <xf numFmtId="43" fontId="0" fillId="0" borderId="0" xfId="1" applyNumberFormat="1" applyFont="1" applyFill="1" applyBorder="1" applyAlignment="1" applyProtection="1">
      <alignment wrapText="1"/>
      <protection hidden="1"/>
    </xf>
    <xf numFmtId="43" fontId="0" fillId="0" borderId="0" xfId="0" applyNumberFormat="1" applyFill="1" applyBorder="1" applyAlignment="1" applyProtection="1">
      <alignment horizontal="right"/>
      <protection hidden="1"/>
    </xf>
    <xf numFmtId="1" fontId="0" fillId="0" borderId="0" xfId="0" applyNumberFormat="1" applyFill="1" applyBorder="1" applyProtection="1">
      <protection hidden="1"/>
    </xf>
    <xf numFmtId="43" fontId="0" fillId="0" borderId="0" xfId="1" applyFont="1" applyFill="1" applyBorder="1" applyProtection="1"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1" fontId="0" fillId="0" borderId="0" xfId="0" applyNumberFormat="1" applyProtection="1">
      <protection hidden="1"/>
    </xf>
    <xf numFmtId="43" fontId="0" fillId="0" borderId="0" xfId="0" applyNumberFormat="1" applyProtection="1">
      <protection hidden="1"/>
    </xf>
    <xf numFmtId="0" fontId="0" fillId="7" borderId="34" xfId="0" applyFill="1" applyBorder="1" applyAlignment="1" applyProtection="1">
      <alignment wrapText="1"/>
      <protection hidden="1"/>
    </xf>
    <xf numFmtId="0" fontId="0" fillId="8" borderId="34" xfId="0" applyFill="1" applyBorder="1" applyAlignment="1" applyProtection="1">
      <alignment wrapText="1"/>
      <protection hidden="1"/>
    </xf>
    <xf numFmtId="0" fontId="8" fillId="9" borderId="35" xfId="0" applyFont="1" applyFill="1" applyBorder="1" applyAlignment="1" applyProtection="1">
      <alignment horizontal="center" wrapText="1"/>
      <protection hidden="1"/>
    </xf>
    <xf numFmtId="43" fontId="0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Protection="1">
      <protection hidden="1"/>
    </xf>
    <xf numFmtId="0" fontId="0" fillId="0" borderId="32" xfId="0" applyBorder="1" applyProtection="1">
      <protection hidden="1"/>
    </xf>
    <xf numFmtId="0" fontId="0" fillId="2" borderId="24" xfId="0" applyFill="1" applyBorder="1" applyProtection="1">
      <protection hidden="1"/>
    </xf>
    <xf numFmtId="0" fontId="0" fillId="2" borderId="32" xfId="0" applyFill="1" applyBorder="1" applyProtection="1"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="56" zoomScaleNormal="56" workbookViewId="0">
      <selection activeCell="B8" sqref="B8"/>
    </sheetView>
  </sheetViews>
  <sheetFormatPr baseColWidth="10" defaultRowHeight="15"/>
  <cols>
    <col min="1" max="1" width="6.5703125" style="1" customWidth="1"/>
    <col min="2" max="2" width="38" style="1" bestFit="1" customWidth="1"/>
    <col min="3" max="3" width="30.5703125" style="1" bestFit="1" customWidth="1"/>
    <col min="4" max="4" width="6.5703125" style="1" bestFit="1" customWidth="1"/>
    <col min="5" max="5" width="38.85546875" style="1" bestFit="1" customWidth="1"/>
    <col min="6" max="6" width="6.85546875" style="1" bestFit="1" customWidth="1"/>
    <col min="7" max="7" width="8.140625" style="1" bestFit="1" customWidth="1"/>
    <col min="8" max="8" width="10" style="1" bestFit="1" customWidth="1"/>
    <col min="9" max="9" width="4.28515625" style="1" bestFit="1" customWidth="1"/>
    <col min="10" max="10" width="10.85546875" style="1" bestFit="1" customWidth="1"/>
    <col min="11" max="11" width="11.28515625" style="2" bestFit="1" customWidth="1"/>
    <col min="12" max="12" width="11.5703125" style="2" bestFit="1" customWidth="1"/>
    <col min="13" max="13" width="10.5703125" style="1" bestFit="1" customWidth="1"/>
    <col min="14" max="14" width="4.28515625" style="1" bestFit="1" customWidth="1"/>
    <col min="15" max="15" width="10.5703125" style="1" bestFit="1" customWidth="1"/>
    <col min="16" max="16" width="11" style="2" bestFit="1" customWidth="1"/>
    <col min="17" max="17" width="11.5703125" style="2" bestFit="1" customWidth="1"/>
    <col min="18" max="18" width="10.5703125" style="1" bestFit="1" customWidth="1"/>
    <col min="19" max="19" width="4" style="1" bestFit="1" customWidth="1"/>
    <col min="20" max="20" width="9.42578125" style="1" bestFit="1" customWidth="1"/>
    <col min="21" max="21" width="9.28515625" style="1" bestFit="1" customWidth="1"/>
    <col min="22" max="22" width="11.5703125" style="1" bestFit="1" customWidth="1"/>
    <col min="23" max="23" width="10.5703125" style="1" bestFit="1" customWidth="1"/>
    <col min="24" max="24" width="4.28515625" style="1" bestFit="1" customWidth="1"/>
    <col min="25" max="26" width="9.7109375" style="1" bestFit="1" customWidth="1"/>
    <col min="27" max="27" width="11.5703125" style="1" bestFit="1" customWidth="1"/>
    <col min="28" max="28" width="16.7109375" style="1" bestFit="1" customWidth="1"/>
    <col min="29" max="29" width="18.28515625" style="1" bestFit="1" customWidth="1"/>
    <col min="30" max="30" width="15.140625" style="1" bestFit="1" customWidth="1"/>
    <col min="31" max="31" width="13.7109375" style="1" bestFit="1" customWidth="1"/>
    <col min="32" max="16384" width="11.42578125" style="1"/>
  </cols>
  <sheetData>
    <row r="1" spans="1:33" ht="15.75" thickBot="1">
      <c r="V1" s="3"/>
    </row>
    <row r="2" spans="1:33" ht="15.75" thickBot="1">
      <c r="B2" s="4"/>
      <c r="C2" s="5"/>
      <c r="D2" s="5"/>
      <c r="E2" s="5"/>
      <c r="F2" s="5"/>
      <c r="G2" s="5"/>
      <c r="H2" s="5">
        <v>34</v>
      </c>
      <c r="I2" s="5">
        <v>41</v>
      </c>
      <c r="J2" s="5">
        <v>25</v>
      </c>
      <c r="K2" s="6">
        <f>+(H2*60+I2+J2/100)</f>
        <v>2081.25</v>
      </c>
      <c r="L2" s="7"/>
      <c r="M2" s="5">
        <v>29</v>
      </c>
      <c r="N2" s="5">
        <v>33</v>
      </c>
      <c r="O2" s="5">
        <v>97</v>
      </c>
      <c r="P2" s="6">
        <f>+(M2*60+N2+O2/100)</f>
        <v>1773.97</v>
      </c>
      <c r="Q2" s="7"/>
      <c r="R2" s="5">
        <v>8</v>
      </c>
      <c r="S2" s="5">
        <v>7</v>
      </c>
      <c r="T2" s="5">
        <v>97</v>
      </c>
      <c r="U2" s="6">
        <f>+(R2*60+S2+T2/100)</f>
        <v>487.97</v>
      </c>
      <c r="V2" s="5"/>
      <c r="W2" s="5">
        <v>7</v>
      </c>
      <c r="X2" s="5">
        <v>48</v>
      </c>
      <c r="Y2" s="5">
        <v>60</v>
      </c>
      <c r="Z2" s="8">
        <f>+(W2*60+X2+Y2/100)</f>
        <v>468.6</v>
      </c>
      <c r="AA2" s="5"/>
      <c r="AB2" s="5"/>
      <c r="AC2" s="5" t="s">
        <v>0</v>
      </c>
      <c r="AD2" s="9">
        <f xml:space="preserve"> AB4 / (24 * 60 * 60)</f>
        <v>5.5692013888888892E-2</v>
      </c>
    </row>
    <row r="3" spans="1:33" ht="21.75" thickBot="1">
      <c r="B3" s="10" t="s">
        <v>1</v>
      </c>
      <c r="C3" s="11"/>
      <c r="D3" s="11"/>
      <c r="E3" s="11"/>
      <c r="F3" s="11"/>
      <c r="G3" s="12"/>
      <c r="H3" s="13" t="s">
        <v>2</v>
      </c>
      <c r="I3" s="14"/>
      <c r="J3" s="14"/>
      <c r="K3" s="15">
        <f>$K$2</f>
        <v>2081.25</v>
      </c>
      <c r="L3" s="16" t="s">
        <v>3</v>
      </c>
      <c r="M3" s="14" t="s">
        <v>4</v>
      </c>
      <c r="N3" s="14"/>
      <c r="O3" s="14"/>
      <c r="P3" s="15">
        <f>$P$2</f>
        <v>1773.97</v>
      </c>
      <c r="Q3" s="16" t="s">
        <v>3</v>
      </c>
      <c r="R3" s="14" t="s">
        <v>5</v>
      </c>
      <c r="S3" s="14"/>
      <c r="T3" s="14"/>
      <c r="U3" s="17">
        <f>$U$2</f>
        <v>487.97</v>
      </c>
      <c r="V3" s="16" t="s">
        <v>3</v>
      </c>
      <c r="W3" s="14" t="s">
        <v>6</v>
      </c>
      <c r="X3" s="14"/>
      <c r="Y3" s="14"/>
      <c r="Z3" s="18">
        <f>$Z$2</f>
        <v>468.6</v>
      </c>
      <c r="AA3" s="16" t="s">
        <v>3</v>
      </c>
      <c r="AB3" s="19" t="s">
        <v>7</v>
      </c>
      <c r="AC3" s="20" t="s">
        <v>8</v>
      </c>
      <c r="AD3" s="21" t="s">
        <v>9</v>
      </c>
    </row>
    <row r="4" spans="1:33" ht="21.75" thickBot="1">
      <c r="B4" s="22"/>
      <c r="C4" s="23"/>
      <c r="D4" s="23"/>
      <c r="E4" s="23"/>
      <c r="F4" s="23"/>
      <c r="G4" s="24"/>
      <c r="H4" s="25" t="s">
        <v>10</v>
      </c>
      <c r="I4" s="26"/>
      <c r="J4" s="27">
        <f>ABS(K4)</f>
        <v>19.320000000000164</v>
      </c>
      <c r="K4" s="28">
        <f>K6-K3</f>
        <v>-19.320000000000164</v>
      </c>
      <c r="L4" s="80">
        <f>K6-K5</f>
        <v>2055.8442</v>
      </c>
      <c r="M4" s="29" t="s">
        <v>11</v>
      </c>
      <c r="N4" s="29"/>
      <c r="O4" s="27">
        <f>ABS(P4)</f>
        <v>18.529999999999973</v>
      </c>
      <c r="P4" s="28">
        <f>P6-P3</f>
        <v>-18.529999999999973</v>
      </c>
      <c r="Q4" s="80">
        <f>P6-P5</f>
        <v>1749.6030500000002</v>
      </c>
      <c r="R4" s="29" t="s">
        <v>12</v>
      </c>
      <c r="S4" s="29"/>
      <c r="T4" s="27">
        <f>ABS(U4)</f>
        <v>14.060000000000002</v>
      </c>
      <c r="U4" s="30">
        <f>U6-U3</f>
        <v>-14.060000000000002</v>
      </c>
      <c r="V4" s="80">
        <f>U6-U5</f>
        <v>469.48110000000003</v>
      </c>
      <c r="W4" s="26" t="s">
        <v>13</v>
      </c>
      <c r="X4" s="26"/>
      <c r="Y4" s="31">
        <f>$Z$2</f>
        <v>468.6</v>
      </c>
      <c r="Z4" s="30">
        <f>Z6-Z3</f>
        <v>-1.3600000000000136</v>
      </c>
      <c r="AA4" s="80">
        <f>Z6-Z5</f>
        <v>319.63099999999997</v>
      </c>
      <c r="AB4" s="32">
        <f>Z3+U3+P3+K3</f>
        <v>4811.79</v>
      </c>
      <c r="AC4" s="33">
        <f>Y4+T4+O4+J4</f>
        <v>520.51000000000022</v>
      </c>
      <c r="AD4" s="34">
        <f>Z5+U5+P5+K5</f>
        <v>163.96065000000007</v>
      </c>
    </row>
    <row r="5" spans="1:33">
      <c r="B5" s="35" t="s">
        <v>14</v>
      </c>
      <c r="C5" s="36" t="s">
        <v>15</v>
      </c>
      <c r="D5" s="36" t="s">
        <v>16</v>
      </c>
      <c r="E5" s="36" t="s">
        <v>17</v>
      </c>
      <c r="F5" s="36" t="s">
        <v>18</v>
      </c>
      <c r="G5" s="37" t="s">
        <v>19</v>
      </c>
      <c r="H5" s="38" t="s">
        <v>20</v>
      </c>
      <c r="I5" s="39" t="s">
        <v>21</v>
      </c>
      <c r="J5" s="39" t="s">
        <v>22</v>
      </c>
      <c r="K5" s="40">
        <f>+$G6*J4%</f>
        <v>6.0858000000000523</v>
      </c>
      <c r="L5" s="81"/>
      <c r="M5" s="41" t="s">
        <v>20</v>
      </c>
      <c r="N5" s="42" t="s">
        <v>21</v>
      </c>
      <c r="O5" s="42" t="s">
        <v>22</v>
      </c>
      <c r="P5" s="43">
        <f>+$G6*O4%</f>
        <v>5.836949999999991</v>
      </c>
      <c r="Q5" s="83"/>
      <c r="R5" s="41" t="s">
        <v>20</v>
      </c>
      <c r="S5" s="42" t="s">
        <v>21</v>
      </c>
      <c r="T5" s="42" t="s">
        <v>22</v>
      </c>
      <c r="U5" s="43">
        <f>+$G6*T4%</f>
        <v>4.4289000000000014</v>
      </c>
      <c r="V5" s="83"/>
      <c r="W5" s="38" t="s">
        <v>20</v>
      </c>
      <c r="X5" s="39" t="s">
        <v>21</v>
      </c>
      <c r="Y5" s="39" t="s">
        <v>22</v>
      </c>
      <c r="Z5" s="43">
        <f>+$G6*Y4%</f>
        <v>147.60900000000001</v>
      </c>
      <c r="AA5" s="83"/>
      <c r="AB5" s="44" t="s">
        <v>23</v>
      </c>
      <c r="AC5" s="45" t="s">
        <v>24</v>
      </c>
      <c r="AD5" s="46">
        <f xml:space="preserve"> AC6 / (24 * 60 * 60)</f>
        <v>5.3177770254629622E-2</v>
      </c>
    </row>
    <row r="6" spans="1:33" ht="24" thickBot="1">
      <c r="A6" s="47"/>
      <c r="B6" s="48">
        <v>1</v>
      </c>
      <c r="C6" s="49" t="s">
        <v>25</v>
      </c>
      <c r="D6" s="50"/>
      <c r="E6" s="51" t="s">
        <v>26</v>
      </c>
      <c r="F6" s="51">
        <v>1950</v>
      </c>
      <c r="G6" s="52">
        <f>(2013-F6)/2</f>
        <v>31.5</v>
      </c>
      <c r="H6" s="53">
        <v>34</v>
      </c>
      <c r="I6" s="54">
        <v>21</v>
      </c>
      <c r="J6" s="54">
        <v>93</v>
      </c>
      <c r="K6" s="55">
        <f>+(H6*60+I6+J6/100)</f>
        <v>2061.9299999999998</v>
      </c>
      <c r="L6" s="82"/>
      <c r="M6" s="56">
        <v>29</v>
      </c>
      <c r="N6" s="57">
        <v>15</v>
      </c>
      <c r="O6" s="57">
        <v>44</v>
      </c>
      <c r="P6" s="58">
        <f>+(M6*60+N6+O6/100)</f>
        <v>1755.44</v>
      </c>
      <c r="Q6" s="84"/>
      <c r="R6" s="56">
        <v>7</v>
      </c>
      <c r="S6" s="57">
        <v>53</v>
      </c>
      <c r="T6" s="57">
        <v>91</v>
      </c>
      <c r="U6" s="58">
        <f>+(R6*60+S6+T6/100)</f>
        <v>473.91</v>
      </c>
      <c r="V6" s="84"/>
      <c r="W6" s="53">
        <v>7</v>
      </c>
      <c r="X6" s="54">
        <v>47</v>
      </c>
      <c r="Y6" s="54">
        <v>24</v>
      </c>
      <c r="Z6" s="58">
        <f>+(W6*60+X6+Y6/100)</f>
        <v>467.24</v>
      </c>
      <c r="AA6" s="84"/>
      <c r="AB6" s="59">
        <f>Z6+U6+P6+K6</f>
        <v>4758.5200000000004</v>
      </c>
      <c r="AC6" s="60">
        <f>AA4+V4+Q4+L4</f>
        <v>4594.5593499999995</v>
      </c>
      <c r="AD6" s="61">
        <f>ABS(AB$4-AC6)</f>
        <v>217.23065000000042</v>
      </c>
      <c r="AF6" s="62"/>
      <c r="AG6" s="63"/>
    </row>
    <row r="7" spans="1:33" s="64" customFormat="1" ht="16.5" thickBot="1">
      <c r="C7" s="65"/>
      <c r="E7" s="66"/>
      <c r="F7" s="66"/>
      <c r="H7" s="67"/>
      <c r="I7" s="67"/>
      <c r="J7" s="67"/>
      <c r="K7" s="68"/>
      <c r="M7" s="67"/>
      <c r="N7" s="67"/>
      <c r="O7" s="67"/>
      <c r="P7" s="69"/>
      <c r="R7" s="67"/>
      <c r="S7" s="67"/>
      <c r="T7" s="67"/>
      <c r="U7" s="69"/>
      <c r="W7" s="67"/>
      <c r="X7" s="67"/>
      <c r="Y7" s="67"/>
      <c r="Z7" s="69"/>
      <c r="AB7" s="70"/>
      <c r="AC7" s="5" t="s">
        <v>0</v>
      </c>
      <c r="AD7" s="9">
        <f xml:space="preserve"> AB9 / (24 * 60 * 60)</f>
        <v>5.5692013888888892E-2</v>
      </c>
      <c r="AE7" s="71"/>
      <c r="AF7" s="72"/>
    </row>
    <row r="8" spans="1:33" ht="21.75" thickBot="1">
      <c r="A8" s="47"/>
      <c r="B8" s="10" t="s">
        <v>1</v>
      </c>
      <c r="C8" s="11"/>
      <c r="D8" s="11"/>
      <c r="E8" s="11"/>
      <c r="F8" s="11"/>
      <c r="G8" s="12"/>
      <c r="H8" s="13" t="s">
        <v>2</v>
      </c>
      <c r="I8" s="14"/>
      <c r="J8" s="14"/>
      <c r="K8" s="15">
        <f>$K$2</f>
        <v>2081.25</v>
      </c>
      <c r="L8" s="16" t="s">
        <v>3</v>
      </c>
      <c r="M8" s="13" t="s">
        <v>4</v>
      </c>
      <c r="N8" s="14"/>
      <c r="O8" s="14"/>
      <c r="P8" s="15">
        <f>$P$2</f>
        <v>1773.97</v>
      </c>
      <c r="Q8" s="16" t="s">
        <v>3</v>
      </c>
      <c r="R8" s="13" t="s">
        <v>5</v>
      </c>
      <c r="S8" s="14"/>
      <c r="T8" s="14"/>
      <c r="U8" s="17">
        <f>$U$2</f>
        <v>487.97</v>
      </c>
      <c r="V8" s="16" t="s">
        <v>3</v>
      </c>
      <c r="W8" s="13" t="s">
        <v>6</v>
      </c>
      <c r="X8" s="14"/>
      <c r="Y8" s="14"/>
      <c r="Z8" s="18">
        <f>$Z$2</f>
        <v>468.6</v>
      </c>
      <c r="AA8" s="16" t="s">
        <v>3</v>
      </c>
      <c r="AB8" s="73" t="s">
        <v>7</v>
      </c>
      <c r="AC8" s="20" t="s">
        <v>27</v>
      </c>
      <c r="AD8" s="74" t="s">
        <v>28</v>
      </c>
      <c r="AE8" s="75"/>
      <c r="AF8" s="76"/>
      <c r="AG8" s="76"/>
    </row>
    <row r="9" spans="1:33" ht="21.75" thickBot="1">
      <c r="A9" s="47"/>
      <c r="B9" s="22"/>
      <c r="C9" s="23"/>
      <c r="D9" s="23"/>
      <c r="E9" s="23"/>
      <c r="F9" s="23"/>
      <c r="G9" s="24"/>
      <c r="H9" s="25" t="s">
        <v>10</v>
      </c>
      <c r="I9" s="26"/>
      <c r="J9" s="27">
        <f>ABS(K9)</f>
        <v>21.650000000000091</v>
      </c>
      <c r="K9" s="28">
        <f>K11-K8</f>
        <v>-21.650000000000091</v>
      </c>
      <c r="L9" s="80">
        <f>K11-K10</f>
        <v>2053.538</v>
      </c>
      <c r="M9" s="77" t="s">
        <v>11</v>
      </c>
      <c r="N9" s="29"/>
      <c r="O9" s="27">
        <f>ABS(P9)</f>
        <v>21.480000000000018</v>
      </c>
      <c r="P9" s="28">
        <f>P11-P8</f>
        <v>-21.480000000000018</v>
      </c>
      <c r="Q9" s="80">
        <f>P11-P10</f>
        <v>1746.4756</v>
      </c>
      <c r="R9" s="77" t="s">
        <v>12</v>
      </c>
      <c r="S9" s="29"/>
      <c r="T9" s="27">
        <f>ABS(U9)</f>
        <v>5.1599999999999682</v>
      </c>
      <c r="U9" s="30">
        <f>U11-U8</f>
        <v>5.1599999999999682</v>
      </c>
      <c r="V9" s="80">
        <f>U11-U10</f>
        <v>491.68520000000001</v>
      </c>
      <c r="W9" s="78" t="s">
        <v>13</v>
      </c>
      <c r="X9" s="26"/>
      <c r="Y9" s="27">
        <f>ABS(Z9)</f>
        <v>0.12000000000000455</v>
      </c>
      <c r="Z9" s="30">
        <f>Z11-Z8</f>
        <v>-0.12000000000000455</v>
      </c>
      <c r="AA9" s="80">
        <f>Z11-Z10</f>
        <v>468.44640000000004</v>
      </c>
      <c r="AB9" s="32">
        <f>Z8+U8+P8+K8</f>
        <v>4811.79</v>
      </c>
      <c r="AC9" s="33">
        <f>Y9+T9+O9+J9</f>
        <v>48.410000000000082</v>
      </c>
      <c r="AD9" s="34">
        <f>Z10+U10+P10+K10</f>
        <v>13.554800000000023</v>
      </c>
    </row>
    <row r="10" spans="1:33">
      <c r="A10" s="47"/>
      <c r="B10" s="35" t="s">
        <v>14</v>
      </c>
      <c r="C10" s="36" t="s">
        <v>15</v>
      </c>
      <c r="D10" s="36" t="s">
        <v>16</v>
      </c>
      <c r="E10" s="36" t="s">
        <v>17</v>
      </c>
      <c r="F10" s="36" t="s">
        <v>18</v>
      </c>
      <c r="G10" s="37" t="s">
        <v>19</v>
      </c>
      <c r="H10" s="38" t="s">
        <v>20</v>
      </c>
      <c r="I10" s="39" t="s">
        <v>21</v>
      </c>
      <c r="J10" s="39" t="s">
        <v>22</v>
      </c>
      <c r="K10" s="40">
        <f>+$G11*J9%</f>
        <v>6.062000000000026</v>
      </c>
      <c r="L10" s="81"/>
      <c r="M10" s="42" t="s">
        <v>20</v>
      </c>
      <c r="N10" s="42" t="s">
        <v>21</v>
      </c>
      <c r="O10" s="42" t="s">
        <v>22</v>
      </c>
      <c r="P10" s="43">
        <f>+$G11*O9%</f>
        <v>6.0144000000000055</v>
      </c>
      <c r="Q10" s="83"/>
      <c r="R10" s="42" t="s">
        <v>20</v>
      </c>
      <c r="S10" s="42" t="s">
        <v>21</v>
      </c>
      <c r="T10" s="42" t="s">
        <v>22</v>
      </c>
      <c r="U10" s="43">
        <f>+$G11*T9%</f>
        <v>1.444799999999991</v>
      </c>
      <c r="V10" s="83"/>
      <c r="W10" s="39" t="s">
        <v>20</v>
      </c>
      <c r="X10" s="39" t="s">
        <v>21</v>
      </c>
      <c r="Y10" s="39" t="s">
        <v>22</v>
      </c>
      <c r="Z10" s="43">
        <f>+$G11*Y9%</f>
        <v>3.3600000000001275E-2</v>
      </c>
      <c r="AA10" s="83"/>
      <c r="AB10" s="79" t="s">
        <v>29</v>
      </c>
      <c r="AC10" s="45" t="s">
        <v>24</v>
      </c>
      <c r="AD10" s="46">
        <f xml:space="preserve"> AC11 / (24 * 60 * 60)</f>
        <v>5.5094273148148146E-2</v>
      </c>
      <c r="AF10" s="75"/>
    </row>
    <row r="11" spans="1:33" ht="24" thickBot="1">
      <c r="A11" s="47"/>
      <c r="B11" s="48">
        <v>2</v>
      </c>
      <c r="C11" s="49" t="s">
        <v>30</v>
      </c>
      <c r="D11" s="50"/>
      <c r="E11" s="51" t="s">
        <v>31</v>
      </c>
      <c r="F11" s="51">
        <v>1957</v>
      </c>
      <c r="G11" s="52">
        <f>(2013-F11)/2</f>
        <v>28</v>
      </c>
      <c r="H11" s="53">
        <v>34</v>
      </c>
      <c r="I11" s="54">
        <v>19</v>
      </c>
      <c r="J11" s="54">
        <v>60</v>
      </c>
      <c r="K11" s="55">
        <f>+(H11*60+I11+J11/100)</f>
        <v>2059.6</v>
      </c>
      <c r="L11" s="82"/>
      <c r="M11" s="57">
        <v>29</v>
      </c>
      <c r="N11" s="57">
        <v>12</v>
      </c>
      <c r="O11" s="57">
        <v>49</v>
      </c>
      <c r="P11" s="58">
        <f>+(M11*60+N11+O11/100)</f>
        <v>1752.49</v>
      </c>
      <c r="Q11" s="84"/>
      <c r="R11" s="57">
        <v>8</v>
      </c>
      <c r="S11" s="57">
        <v>13</v>
      </c>
      <c r="T11" s="57">
        <v>13</v>
      </c>
      <c r="U11" s="58">
        <f>+(R11*60+S11+T11/100)</f>
        <v>493.13</v>
      </c>
      <c r="V11" s="84"/>
      <c r="W11" s="54">
        <v>7</v>
      </c>
      <c r="X11" s="54">
        <v>48</v>
      </c>
      <c r="Y11" s="54">
        <v>48</v>
      </c>
      <c r="Z11" s="58">
        <f>+(W11*60+X11+Y11/100)</f>
        <v>468.48</v>
      </c>
      <c r="AA11" s="84"/>
      <c r="AB11" s="59">
        <f>Z11+U11+P11+K11</f>
        <v>4773.7</v>
      </c>
      <c r="AC11" s="60">
        <f>AA9+V9+Q9+L9</f>
        <v>4760.1451999999999</v>
      </c>
      <c r="AD11" s="61">
        <f>ABS(AB$4-AC11)</f>
        <v>51.644800000000032</v>
      </c>
      <c r="AF11" s="75"/>
      <c r="AG11" s="76"/>
    </row>
    <row r="12" spans="1:33" ht="15.75" thickBot="1">
      <c r="AC12" s="5" t="s">
        <v>0</v>
      </c>
      <c r="AD12" s="9">
        <f xml:space="preserve"> AB14 / (24 * 60 * 60)</f>
        <v>5.5692013888888892E-2</v>
      </c>
      <c r="AG12" s="76"/>
    </row>
    <row r="13" spans="1:33" ht="21.75" thickBot="1">
      <c r="A13" s="47"/>
      <c r="B13" s="10" t="s">
        <v>1</v>
      </c>
      <c r="C13" s="11"/>
      <c r="D13" s="11"/>
      <c r="E13" s="11"/>
      <c r="F13" s="11"/>
      <c r="G13" s="12"/>
      <c r="H13" s="13" t="s">
        <v>2</v>
      </c>
      <c r="I13" s="14"/>
      <c r="J13" s="14"/>
      <c r="K13" s="15">
        <f>$K$2</f>
        <v>2081.25</v>
      </c>
      <c r="L13" s="16" t="s">
        <v>3</v>
      </c>
      <c r="M13" s="13" t="s">
        <v>4</v>
      </c>
      <c r="N13" s="14"/>
      <c r="O13" s="14"/>
      <c r="P13" s="15">
        <f>$P$2</f>
        <v>1773.97</v>
      </c>
      <c r="Q13" s="16" t="s">
        <v>3</v>
      </c>
      <c r="R13" s="13" t="s">
        <v>5</v>
      </c>
      <c r="S13" s="14"/>
      <c r="T13" s="14"/>
      <c r="U13" s="17">
        <f>$U$2</f>
        <v>487.97</v>
      </c>
      <c r="V13" s="16" t="s">
        <v>3</v>
      </c>
      <c r="W13" s="13" t="s">
        <v>6</v>
      </c>
      <c r="X13" s="14"/>
      <c r="Y13" s="14"/>
      <c r="Z13" s="18">
        <f>$Z$2</f>
        <v>468.6</v>
      </c>
      <c r="AA13" s="16" t="s">
        <v>3</v>
      </c>
      <c r="AB13" s="73" t="s">
        <v>7</v>
      </c>
      <c r="AC13" s="20" t="s">
        <v>27</v>
      </c>
      <c r="AD13" s="74" t="s">
        <v>28</v>
      </c>
    </row>
    <row r="14" spans="1:33" ht="21.75" thickBot="1">
      <c r="A14" s="47"/>
      <c r="B14" s="22"/>
      <c r="C14" s="23"/>
      <c r="D14" s="23"/>
      <c r="E14" s="23"/>
      <c r="F14" s="23"/>
      <c r="G14" s="24"/>
      <c r="H14" s="25" t="s">
        <v>10</v>
      </c>
      <c r="I14" s="26"/>
      <c r="J14" s="27">
        <f>ABS(K14)</f>
        <v>438.05999999999995</v>
      </c>
      <c r="K14" s="28">
        <f>K16-K13</f>
        <v>-438.05999999999995</v>
      </c>
      <c r="L14" s="80">
        <f>K16-K15</f>
        <v>1454.8242</v>
      </c>
      <c r="M14" s="77" t="s">
        <v>11</v>
      </c>
      <c r="N14" s="29"/>
      <c r="O14" s="27">
        <f>ABS(P14)</f>
        <v>99.779999999999973</v>
      </c>
      <c r="P14" s="28">
        <f>P16-P13</f>
        <v>-99.779999999999973</v>
      </c>
      <c r="Q14" s="80">
        <f>P16-P15</f>
        <v>1631.2846</v>
      </c>
      <c r="R14" s="77" t="s">
        <v>12</v>
      </c>
      <c r="S14" s="29"/>
      <c r="T14" s="27">
        <f>ABS(U14)</f>
        <v>66.970000000000027</v>
      </c>
      <c r="U14" s="30">
        <f>U16-U13</f>
        <v>-66.970000000000027</v>
      </c>
      <c r="V14" s="80">
        <f>U16-U15</f>
        <v>392.2029</v>
      </c>
      <c r="W14" s="78" t="s">
        <v>13</v>
      </c>
      <c r="X14" s="26"/>
      <c r="Y14" s="27">
        <f>ABS(Z14)</f>
        <v>88.600000000000023</v>
      </c>
      <c r="Z14" s="30">
        <f>Z16-Z13</f>
        <v>-88.600000000000023</v>
      </c>
      <c r="AA14" s="80">
        <f>Z16-Z15</f>
        <v>341.90199999999999</v>
      </c>
      <c r="AB14" s="32">
        <f>Z13+U13+P13+K13</f>
        <v>4811.79</v>
      </c>
      <c r="AC14" s="33">
        <f>Y14+T14+O14+J14</f>
        <v>693.41</v>
      </c>
      <c r="AD14" s="34">
        <f>Z15+U15+P15+K15</f>
        <v>298.16629999999998</v>
      </c>
    </row>
    <row r="15" spans="1:33">
      <c r="A15" s="47"/>
      <c r="B15" s="35" t="s">
        <v>14</v>
      </c>
      <c r="C15" s="36" t="s">
        <v>15</v>
      </c>
      <c r="D15" s="36" t="s">
        <v>16</v>
      </c>
      <c r="E15" s="36" t="s">
        <v>17</v>
      </c>
      <c r="F15" s="36" t="s">
        <v>18</v>
      </c>
      <c r="G15" s="37" t="s">
        <v>19</v>
      </c>
      <c r="H15" s="38" t="s">
        <v>20</v>
      </c>
      <c r="I15" s="39" t="s">
        <v>21</v>
      </c>
      <c r="J15" s="39" t="s">
        <v>22</v>
      </c>
      <c r="K15" s="40">
        <f>+$G16*J14%</f>
        <v>188.36579999999998</v>
      </c>
      <c r="L15" s="81"/>
      <c r="M15" s="42" t="s">
        <v>20</v>
      </c>
      <c r="N15" s="42" t="s">
        <v>21</v>
      </c>
      <c r="O15" s="42" t="s">
        <v>22</v>
      </c>
      <c r="P15" s="43">
        <f>+$G16*O14%</f>
        <v>42.905399999999986</v>
      </c>
      <c r="Q15" s="83"/>
      <c r="R15" s="42" t="s">
        <v>20</v>
      </c>
      <c r="S15" s="42" t="s">
        <v>21</v>
      </c>
      <c r="T15" s="42" t="s">
        <v>22</v>
      </c>
      <c r="U15" s="43">
        <f>+$G16*T14%</f>
        <v>28.797100000000011</v>
      </c>
      <c r="V15" s="83"/>
      <c r="W15" s="39" t="s">
        <v>20</v>
      </c>
      <c r="X15" s="39" t="s">
        <v>21</v>
      </c>
      <c r="Y15" s="39" t="s">
        <v>22</v>
      </c>
      <c r="Z15" s="43">
        <f>+$G16*Y14%</f>
        <v>38.098000000000013</v>
      </c>
      <c r="AA15" s="83"/>
      <c r="AB15" s="79" t="s">
        <v>29</v>
      </c>
      <c r="AC15" s="45" t="s">
        <v>24</v>
      </c>
      <c r="AD15" s="46">
        <f xml:space="preserve"> AC16 / (24 * 60 * 60)</f>
        <v>4.4215436342592597E-2</v>
      </c>
    </row>
    <row r="16" spans="1:33" ht="24" thickBot="1">
      <c r="A16" s="47"/>
      <c r="B16" s="48">
        <v>4</v>
      </c>
      <c r="C16" s="49" t="s">
        <v>32</v>
      </c>
      <c r="D16" s="50"/>
      <c r="E16" s="51" t="s">
        <v>33</v>
      </c>
      <c r="F16" s="51">
        <v>1927</v>
      </c>
      <c r="G16" s="52">
        <f>(2013-F16)/2</f>
        <v>43</v>
      </c>
      <c r="H16" s="53">
        <v>27</v>
      </c>
      <c r="I16" s="54">
        <v>23</v>
      </c>
      <c r="J16" s="54">
        <v>19</v>
      </c>
      <c r="K16" s="55">
        <f>+(H16*60+I16+J16/100)</f>
        <v>1643.19</v>
      </c>
      <c r="L16" s="82"/>
      <c r="M16" s="57">
        <v>27</v>
      </c>
      <c r="N16" s="57">
        <v>54</v>
      </c>
      <c r="O16" s="57">
        <v>19</v>
      </c>
      <c r="P16" s="58">
        <f>+(M16*60+N16+O16/100)</f>
        <v>1674.19</v>
      </c>
      <c r="Q16" s="84"/>
      <c r="R16" s="57">
        <v>7</v>
      </c>
      <c r="S16" s="57">
        <v>1</v>
      </c>
      <c r="T16" s="57">
        <v>0</v>
      </c>
      <c r="U16" s="58">
        <f>+(R16*60+S16+T16/100)</f>
        <v>421</v>
      </c>
      <c r="V16" s="84"/>
      <c r="W16" s="54">
        <v>6</v>
      </c>
      <c r="X16" s="54">
        <v>20</v>
      </c>
      <c r="Y16" s="54">
        <v>0</v>
      </c>
      <c r="Z16" s="58">
        <f>+(W16*60+X16+Y16/100)</f>
        <v>380</v>
      </c>
      <c r="AA16" s="84"/>
      <c r="AB16" s="59">
        <f>Z16+U16+P16+K16</f>
        <v>4118.38</v>
      </c>
      <c r="AC16" s="60">
        <f>AA14+V14+Q14+L14</f>
        <v>3820.2137000000002</v>
      </c>
      <c r="AD16" s="61">
        <f>ABS(AB$4-AC16)</f>
        <v>991.57629999999972</v>
      </c>
    </row>
    <row r="17" spans="1:30" ht="15.75" thickBot="1">
      <c r="AC17" s="5" t="s">
        <v>0</v>
      </c>
      <c r="AD17" s="9">
        <f xml:space="preserve"> AB19 / (24 * 60 * 60)</f>
        <v>5.5692013888888892E-2</v>
      </c>
    </row>
    <row r="18" spans="1:30" ht="21.75" thickBot="1">
      <c r="A18" s="47"/>
      <c r="B18" s="10" t="s">
        <v>1</v>
      </c>
      <c r="C18" s="11"/>
      <c r="D18" s="11"/>
      <c r="E18" s="11"/>
      <c r="F18" s="11"/>
      <c r="G18" s="12"/>
      <c r="H18" s="13" t="s">
        <v>2</v>
      </c>
      <c r="I18" s="14"/>
      <c r="J18" s="14"/>
      <c r="K18" s="15">
        <f>$K$2</f>
        <v>2081.25</v>
      </c>
      <c r="L18" s="16" t="s">
        <v>3</v>
      </c>
      <c r="M18" s="13" t="s">
        <v>4</v>
      </c>
      <c r="N18" s="14"/>
      <c r="O18" s="14"/>
      <c r="P18" s="15">
        <f>$P$2</f>
        <v>1773.97</v>
      </c>
      <c r="Q18" s="16" t="s">
        <v>3</v>
      </c>
      <c r="R18" s="13" t="s">
        <v>5</v>
      </c>
      <c r="S18" s="14"/>
      <c r="T18" s="14"/>
      <c r="U18" s="17">
        <f>$U$2</f>
        <v>487.97</v>
      </c>
      <c r="V18" s="16" t="s">
        <v>3</v>
      </c>
      <c r="W18" s="13" t="s">
        <v>6</v>
      </c>
      <c r="X18" s="14"/>
      <c r="Y18" s="14"/>
      <c r="Z18" s="18">
        <f>$Z$2</f>
        <v>468.6</v>
      </c>
      <c r="AA18" s="16" t="s">
        <v>3</v>
      </c>
      <c r="AB18" s="73" t="s">
        <v>7</v>
      </c>
      <c r="AC18" s="20" t="s">
        <v>27</v>
      </c>
      <c r="AD18" s="74" t="s">
        <v>28</v>
      </c>
    </row>
    <row r="19" spans="1:30" ht="21.75" thickBot="1">
      <c r="A19" s="47"/>
      <c r="B19" s="22"/>
      <c r="C19" s="23"/>
      <c r="D19" s="23"/>
      <c r="E19" s="23"/>
      <c r="F19" s="23"/>
      <c r="G19" s="24"/>
      <c r="H19" s="25" t="s">
        <v>10</v>
      </c>
      <c r="I19" s="26"/>
      <c r="J19" s="27">
        <f>ABS(K19)</f>
        <v>15.460000000000036</v>
      </c>
      <c r="K19" s="28">
        <f>K21-K18</f>
        <v>-15.460000000000036</v>
      </c>
      <c r="L19" s="80">
        <f>K21-K20</f>
        <v>2060.6109000000001</v>
      </c>
      <c r="M19" s="77" t="s">
        <v>11</v>
      </c>
      <c r="N19" s="29"/>
      <c r="O19" s="27">
        <f>ABS(P19)</f>
        <v>99.779999999999973</v>
      </c>
      <c r="P19" s="28">
        <f>P21-P18</f>
        <v>-99.779999999999973</v>
      </c>
      <c r="Q19" s="80">
        <f>P21-P20</f>
        <v>1640.7637</v>
      </c>
      <c r="R19" s="77" t="s">
        <v>12</v>
      </c>
      <c r="S19" s="29"/>
      <c r="T19" s="27">
        <f>ABS(U19)</f>
        <v>26.650000000000034</v>
      </c>
      <c r="U19" s="30">
        <f>U21-U18</f>
        <v>-26.650000000000034</v>
      </c>
      <c r="V19" s="80">
        <f>U21-U20</f>
        <v>452.39224999999999</v>
      </c>
      <c r="W19" s="78" t="s">
        <v>13</v>
      </c>
      <c r="X19" s="26"/>
      <c r="Y19" s="27">
        <f>ABS(Z19)</f>
        <v>10.870000000000005</v>
      </c>
      <c r="Z19" s="30">
        <f>Z21-Z18</f>
        <v>-10.870000000000005</v>
      </c>
      <c r="AA19" s="80">
        <f>Z21-Z20</f>
        <v>454.08855</v>
      </c>
      <c r="AB19" s="32">
        <f>Z18+U18+P18+K18</f>
        <v>4811.79</v>
      </c>
      <c r="AC19" s="33">
        <f>Y19+T19+O19+J19</f>
        <v>152.76000000000005</v>
      </c>
      <c r="AD19" s="34">
        <f>Z20+U20+P20+K20</f>
        <v>51.174600000000019</v>
      </c>
    </row>
    <row r="20" spans="1:30">
      <c r="A20" s="47"/>
      <c r="B20" s="35" t="s">
        <v>14</v>
      </c>
      <c r="C20" s="36" t="s">
        <v>15</v>
      </c>
      <c r="D20" s="36" t="s">
        <v>16</v>
      </c>
      <c r="E20" s="36" t="s">
        <v>17</v>
      </c>
      <c r="F20" s="36" t="s">
        <v>18</v>
      </c>
      <c r="G20" s="37" t="s">
        <v>19</v>
      </c>
      <c r="H20" s="38" t="s">
        <v>20</v>
      </c>
      <c r="I20" s="39" t="s">
        <v>21</v>
      </c>
      <c r="J20" s="39" t="s">
        <v>22</v>
      </c>
      <c r="K20" s="40">
        <f>+$G21*J19%</f>
        <v>5.1791000000000125</v>
      </c>
      <c r="L20" s="81"/>
      <c r="M20" s="42" t="s">
        <v>20</v>
      </c>
      <c r="N20" s="42" t="s">
        <v>21</v>
      </c>
      <c r="O20" s="42" t="s">
        <v>22</v>
      </c>
      <c r="P20" s="43">
        <f>+$G21*O19%</f>
        <v>33.426299999999991</v>
      </c>
      <c r="Q20" s="83"/>
      <c r="R20" s="42" t="s">
        <v>20</v>
      </c>
      <c r="S20" s="42" t="s">
        <v>21</v>
      </c>
      <c r="T20" s="42" t="s">
        <v>22</v>
      </c>
      <c r="U20" s="43">
        <f>+$G21*T19%</f>
        <v>8.9277500000000121</v>
      </c>
      <c r="V20" s="83"/>
      <c r="W20" s="39" t="s">
        <v>20</v>
      </c>
      <c r="X20" s="39" t="s">
        <v>21</v>
      </c>
      <c r="Y20" s="39" t="s">
        <v>22</v>
      </c>
      <c r="Z20" s="43">
        <f>+$G21*Y19%</f>
        <v>3.6414500000000016</v>
      </c>
      <c r="AA20" s="83"/>
      <c r="AB20" s="79" t="s">
        <v>29</v>
      </c>
      <c r="AC20" s="45" t="s">
        <v>24</v>
      </c>
      <c r="AD20" s="46">
        <f xml:space="preserve"> AC21 / (24 * 60 * 60)</f>
        <v>5.333165972222223E-2</v>
      </c>
    </row>
    <row r="21" spans="1:30" ht="24" thickBot="1">
      <c r="A21" s="47"/>
      <c r="B21" s="48">
        <v>5</v>
      </c>
      <c r="C21" s="49" t="s">
        <v>34</v>
      </c>
      <c r="D21" s="50"/>
      <c r="E21" s="51" t="s">
        <v>35</v>
      </c>
      <c r="F21" s="51">
        <v>1946</v>
      </c>
      <c r="G21" s="52">
        <f>(2013-F21)/2</f>
        <v>33.5</v>
      </c>
      <c r="H21" s="53">
        <v>34</v>
      </c>
      <c r="I21" s="54">
        <v>25</v>
      </c>
      <c r="J21" s="54">
        <v>79</v>
      </c>
      <c r="K21" s="55">
        <f>+(H21*60+I21+J21/100)</f>
        <v>2065.79</v>
      </c>
      <c r="L21" s="82"/>
      <c r="M21" s="57">
        <v>27</v>
      </c>
      <c r="N21" s="57">
        <v>54</v>
      </c>
      <c r="O21" s="57">
        <v>19</v>
      </c>
      <c r="P21" s="58">
        <f>+(M21*60+N21+O21/100)</f>
        <v>1674.19</v>
      </c>
      <c r="Q21" s="84"/>
      <c r="R21" s="57">
        <v>7</v>
      </c>
      <c r="S21" s="57">
        <v>41</v>
      </c>
      <c r="T21" s="57">
        <v>32</v>
      </c>
      <c r="U21" s="58">
        <f>+(R21*60+S21+T21/100)</f>
        <v>461.32</v>
      </c>
      <c r="V21" s="84"/>
      <c r="W21" s="54">
        <v>7</v>
      </c>
      <c r="X21" s="54">
        <v>37</v>
      </c>
      <c r="Y21" s="54">
        <v>73</v>
      </c>
      <c r="Z21" s="58">
        <f>+(W21*60+X21+Y21/100)</f>
        <v>457.73</v>
      </c>
      <c r="AA21" s="84"/>
      <c r="AB21" s="59">
        <f>Z21+U21+P21+K21</f>
        <v>4659.03</v>
      </c>
      <c r="AC21" s="60">
        <f>AA19+V19+Q19+L19</f>
        <v>4607.8554000000004</v>
      </c>
      <c r="AD21" s="61">
        <f>ABS(AB$4-AC21)</f>
        <v>203.93459999999959</v>
      </c>
    </row>
    <row r="22" spans="1:30" ht="15.75" thickBot="1">
      <c r="AC22" s="5" t="s">
        <v>0</v>
      </c>
      <c r="AD22" s="9">
        <f xml:space="preserve"> AB24 / (24 * 60 * 60)</f>
        <v>5.5692013888888892E-2</v>
      </c>
    </row>
    <row r="23" spans="1:30" ht="21.75" thickBot="1">
      <c r="A23" s="47"/>
      <c r="B23" s="10" t="s">
        <v>1</v>
      </c>
      <c r="C23" s="11"/>
      <c r="D23" s="11"/>
      <c r="E23" s="11"/>
      <c r="F23" s="11"/>
      <c r="G23" s="12"/>
      <c r="H23" s="13" t="s">
        <v>2</v>
      </c>
      <c r="I23" s="14"/>
      <c r="J23" s="14"/>
      <c r="K23" s="15">
        <f>$K$2</f>
        <v>2081.25</v>
      </c>
      <c r="L23" s="16" t="s">
        <v>3</v>
      </c>
      <c r="M23" s="13" t="s">
        <v>4</v>
      </c>
      <c r="N23" s="14"/>
      <c r="O23" s="14"/>
      <c r="P23" s="15">
        <f>$P$2</f>
        <v>1773.97</v>
      </c>
      <c r="Q23" s="16" t="s">
        <v>3</v>
      </c>
      <c r="R23" s="13" t="s">
        <v>5</v>
      </c>
      <c r="S23" s="14"/>
      <c r="T23" s="14"/>
      <c r="U23" s="17">
        <f>$U$2</f>
        <v>487.97</v>
      </c>
      <c r="V23" s="16" t="s">
        <v>3</v>
      </c>
      <c r="W23" s="13" t="s">
        <v>6</v>
      </c>
      <c r="X23" s="14"/>
      <c r="Y23" s="14"/>
      <c r="Z23" s="18">
        <f>$Z$2</f>
        <v>468.6</v>
      </c>
      <c r="AA23" s="16" t="s">
        <v>3</v>
      </c>
      <c r="AB23" s="73" t="s">
        <v>7</v>
      </c>
      <c r="AC23" s="20" t="s">
        <v>27</v>
      </c>
      <c r="AD23" s="74" t="s">
        <v>28</v>
      </c>
    </row>
    <row r="24" spans="1:30" ht="21.75" thickBot="1">
      <c r="A24" s="47"/>
      <c r="B24" s="22"/>
      <c r="C24" s="23"/>
      <c r="D24" s="23"/>
      <c r="E24" s="23"/>
      <c r="F24" s="23"/>
      <c r="G24" s="24"/>
      <c r="H24" s="25" t="s">
        <v>10</v>
      </c>
      <c r="I24" s="26"/>
      <c r="J24" s="27">
        <f>ABS(K24)</f>
        <v>86.989999999999782</v>
      </c>
      <c r="K24" s="28">
        <f>K26-K23</f>
        <v>86.989999999999782</v>
      </c>
      <c r="L24" s="80">
        <f>K26-K25</f>
        <v>2136.0536999999999</v>
      </c>
      <c r="M24" s="77" t="s">
        <v>11</v>
      </c>
      <c r="N24" s="29"/>
      <c r="O24" s="27">
        <f>ABS(P24)</f>
        <v>649.95000000000005</v>
      </c>
      <c r="P24" s="28">
        <f>P26-P23</f>
        <v>-649.95000000000005</v>
      </c>
      <c r="Q24" s="80">
        <f>P26-P25</f>
        <v>883.5385</v>
      </c>
      <c r="R24" s="77" t="s">
        <v>12</v>
      </c>
      <c r="S24" s="29"/>
      <c r="T24" s="27">
        <f>ABS(U24)</f>
        <v>116.27000000000004</v>
      </c>
      <c r="U24" s="30">
        <f>U26-U23</f>
        <v>-116.27000000000004</v>
      </c>
      <c r="V24" s="80">
        <f>U26-U25</f>
        <v>328.68009999999998</v>
      </c>
      <c r="W24" s="78" t="s">
        <v>13</v>
      </c>
      <c r="X24" s="26"/>
      <c r="Y24" s="27">
        <f>ABS(Z24)</f>
        <v>94.57000000000005</v>
      </c>
      <c r="Z24" s="30">
        <f>Z26-Z23</f>
        <v>-94.57000000000005</v>
      </c>
      <c r="AA24" s="80">
        <f>Z26-Z25</f>
        <v>339.03909999999996</v>
      </c>
      <c r="AB24" s="32">
        <f>Z23+U23+P23+K23</f>
        <v>4811.79</v>
      </c>
      <c r="AC24" s="33">
        <f>Y24+T24+O24+J24</f>
        <v>947.78</v>
      </c>
      <c r="AD24" s="34">
        <f>Z25+U25+P25+K25</f>
        <v>350.67859999999996</v>
      </c>
    </row>
    <row r="25" spans="1:30">
      <c r="A25" s="47"/>
      <c r="B25" s="35" t="s">
        <v>14</v>
      </c>
      <c r="C25" s="36" t="s">
        <v>15</v>
      </c>
      <c r="D25" s="36" t="s">
        <v>16</v>
      </c>
      <c r="E25" s="36" t="s">
        <v>17</v>
      </c>
      <c r="F25" s="36" t="s">
        <v>18</v>
      </c>
      <c r="G25" s="37" t="s">
        <v>19</v>
      </c>
      <c r="H25" s="38" t="s">
        <v>20</v>
      </c>
      <c r="I25" s="39" t="s">
        <v>21</v>
      </c>
      <c r="J25" s="39" t="s">
        <v>22</v>
      </c>
      <c r="K25" s="40">
        <f>+$G26*J24%</f>
        <v>32.186299999999918</v>
      </c>
      <c r="L25" s="81"/>
      <c r="M25" s="42" t="s">
        <v>20</v>
      </c>
      <c r="N25" s="42" t="s">
        <v>21</v>
      </c>
      <c r="O25" s="42" t="s">
        <v>22</v>
      </c>
      <c r="P25" s="43">
        <f>+$G26*O24%</f>
        <v>240.48150000000001</v>
      </c>
      <c r="Q25" s="83"/>
      <c r="R25" s="42" t="s">
        <v>20</v>
      </c>
      <c r="S25" s="42" t="s">
        <v>21</v>
      </c>
      <c r="T25" s="42" t="s">
        <v>22</v>
      </c>
      <c r="U25" s="43">
        <f>+$G26*T24%</f>
        <v>43.019900000000014</v>
      </c>
      <c r="V25" s="83"/>
      <c r="W25" s="39" t="s">
        <v>20</v>
      </c>
      <c r="X25" s="39" t="s">
        <v>21</v>
      </c>
      <c r="Y25" s="39" t="s">
        <v>22</v>
      </c>
      <c r="Z25" s="43">
        <f>+$G26*Y24%</f>
        <v>34.990900000000018</v>
      </c>
      <c r="AA25" s="83"/>
      <c r="AB25" s="79" t="s">
        <v>29</v>
      </c>
      <c r="AC25" s="45" t="s">
        <v>24</v>
      </c>
      <c r="AD25" s="46">
        <f xml:space="preserve"> AC26 / (24 * 60 * 60)</f>
        <v>4.2677215277777777E-2</v>
      </c>
    </row>
    <row r="26" spans="1:30" ht="24" thickBot="1">
      <c r="A26" s="47"/>
      <c r="B26" s="48">
        <v>7</v>
      </c>
      <c r="C26" s="49" t="s">
        <v>36</v>
      </c>
      <c r="D26" s="50"/>
      <c r="E26" s="51" t="s">
        <v>37</v>
      </c>
      <c r="F26" s="51">
        <v>1939</v>
      </c>
      <c r="G26" s="52">
        <f>(2013-F26)/2</f>
        <v>37</v>
      </c>
      <c r="H26" s="53">
        <v>36</v>
      </c>
      <c r="I26" s="54">
        <v>8</v>
      </c>
      <c r="J26" s="54">
        <v>24</v>
      </c>
      <c r="K26" s="55">
        <f>+(H26*60+I26+J26/100)</f>
        <v>2168.2399999999998</v>
      </c>
      <c r="L26" s="82"/>
      <c r="M26" s="57">
        <v>18</v>
      </c>
      <c r="N26" s="57">
        <v>44</v>
      </c>
      <c r="O26" s="57">
        <v>2</v>
      </c>
      <c r="P26" s="58">
        <f>+(M26*60+N26+O26/100)</f>
        <v>1124.02</v>
      </c>
      <c r="Q26" s="84"/>
      <c r="R26" s="57">
        <v>6</v>
      </c>
      <c r="S26" s="57">
        <v>11</v>
      </c>
      <c r="T26" s="57">
        <v>70</v>
      </c>
      <c r="U26" s="58">
        <f>+(R26*60+S26+T26/100)</f>
        <v>371.7</v>
      </c>
      <c r="V26" s="84"/>
      <c r="W26" s="54">
        <v>6</v>
      </c>
      <c r="X26" s="54">
        <v>14</v>
      </c>
      <c r="Y26" s="54">
        <v>3</v>
      </c>
      <c r="Z26" s="58">
        <f>+(W26*60+X26+Y26/100)</f>
        <v>374.03</v>
      </c>
      <c r="AA26" s="84"/>
      <c r="AB26" s="59">
        <f>Z26+U26+P26+K26</f>
        <v>4037.99</v>
      </c>
      <c r="AC26" s="60">
        <f>AA24+V24+Q24+L24</f>
        <v>3687.3114</v>
      </c>
      <c r="AD26" s="61">
        <f>ABS(AB$4-AC26)</f>
        <v>1124.4785999999999</v>
      </c>
    </row>
    <row r="27" spans="1:30" ht="15.75" thickBot="1">
      <c r="AC27" s="5" t="s">
        <v>0</v>
      </c>
      <c r="AD27" s="9">
        <f xml:space="preserve"> AB29 / (24 * 60 * 60)</f>
        <v>5.5692013888888892E-2</v>
      </c>
    </row>
    <row r="28" spans="1:30" ht="21.75" thickBot="1">
      <c r="A28" s="47"/>
      <c r="B28" s="10" t="s">
        <v>1</v>
      </c>
      <c r="C28" s="11"/>
      <c r="D28" s="11"/>
      <c r="E28" s="11"/>
      <c r="F28" s="11"/>
      <c r="G28" s="12"/>
      <c r="H28" s="13" t="s">
        <v>2</v>
      </c>
      <c r="I28" s="14"/>
      <c r="J28" s="14"/>
      <c r="K28" s="15">
        <f>$K$2</f>
        <v>2081.25</v>
      </c>
      <c r="L28" s="16" t="s">
        <v>3</v>
      </c>
      <c r="M28" s="13" t="s">
        <v>4</v>
      </c>
      <c r="N28" s="14"/>
      <c r="O28" s="14"/>
      <c r="P28" s="15">
        <f>$P$2</f>
        <v>1773.97</v>
      </c>
      <c r="Q28" s="16" t="s">
        <v>3</v>
      </c>
      <c r="R28" s="13" t="s">
        <v>5</v>
      </c>
      <c r="S28" s="14"/>
      <c r="T28" s="14"/>
      <c r="U28" s="17">
        <f>$U$2</f>
        <v>487.97</v>
      </c>
      <c r="V28" s="16" t="s">
        <v>3</v>
      </c>
      <c r="W28" s="13" t="s">
        <v>6</v>
      </c>
      <c r="X28" s="14"/>
      <c r="Y28" s="14"/>
      <c r="Z28" s="18">
        <f>$Z$2</f>
        <v>468.6</v>
      </c>
      <c r="AA28" s="16" t="s">
        <v>3</v>
      </c>
      <c r="AB28" s="73" t="s">
        <v>7</v>
      </c>
      <c r="AC28" s="20" t="s">
        <v>27</v>
      </c>
      <c r="AD28" s="74" t="s">
        <v>28</v>
      </c>
    </row>
    <row r="29" spans="1:30" ht="21.75" thickBot="1">
      <c r="A29" s="47"/>
      <c r="B29" s="22"/>
      <c r="C29" s="23"/>
      <c r="D29" s="23"/>
      <c r="E29" s="23"/>
      <c r="F29" s="23"/>
      <c r="G29" s="24"/>
      <c r="H29" s="25" t="s">
        <v>10</v>
      </c>
      <c r="I29" s="26"/>
      <c r="J29" s="27">
        <f>ABS(K29)</f>
        <v>23.570000000000164</v>
      </c>
      <c r="K29" s="28">
        <f>K31-K28</f>
        <v>-23.570000000000164</v>
      </c>
      <c r="L29" s="80">
        <f>K31-K30</f>
        <v>2047.8984499999997</v>
      </c>
      <c r="M29" s="77" t="s">
        <v>11</v>
      </c>
      <c r="N29" s="29"/>
      <c r="O29" s="27">
        <f>ABS(P29)</f>
        <v>83.029999999999973</v>
      </c>
      <c r="P29" s="28">
        <f>P31-P28</f>
        <v>-83.029999999999973</v>
      </c>
      <c r="Q29" s="80">
        <f>P31-P30</f>
        <v>1656.4825500000002</v>
      </c>
      <c r="R29" s="77" t="s">
        <v>12</v>
      </c>
      <c r="S29" s="29"/>
      <c r="T29" s="27">
        <f>ABS(U29)</f>
        <v>46.04000000000002</v>
      </c>
      <c r="U29" s="30">
        <f>U31-U28</f>
        <v>-46.04000000000002</v>
      </c>
      <c r="V29" s="80">
        <f>U31-U30</f>
        <v>422.82339999999999</v>
      </c>
      <c r="W29" s="78" t="s">
        <v>13</v>
      </c>
      <c r="X29" s="26"/>
      <c r="Y29" s="27">
        <f>ABS(Z29)</f>
        <v>36.5</v>
      </c>
      <c r="Z29" s="30">
        <f>Z31-Z28</f>
        <v>-36.5</v>
      </c>
      <c r="AA29" s="80">
        <f>Z31-Z30</f>
        <v>416.95250000000004</v>
      </c>
      <c r="AB29" s="32">
        <f>Z28+U28+P28+K28</f>
        <v>4811.79</v>
      </c>
      <c r="AC29" s="33">
        <f>Y29+T29+O29+J29</f>
        <v>189.14000000000016</v>
      </c>
      <c r="AD29" s="34">
        <f>Z30+U30+P30+K30</f>
        <v>78.493100000000055</v>
      </c>
    </row>
    <row r="30" spans="1:30">
      <c r="A30" s="47"/>
      <c r="B30" s="35" t="s">
        <v>14</v>
      </c>
      <c r="C30" s="36" t="s">
        <v>15</v>
      </c>
      <c r="D30" s="36" t="s">
        <v>16</v>
      </c>
      <c r="E30" s="36" t="s">
        <v>17</v>
      </c>
      <c r="F30" s="36" t="s">
        <v>18</v>
      </c>
      <c r="G30" s="37" t="s">
        <v>19</v>
      </c>
      <c r="H30" s="38" t="s">
        <v>20</v>
      </c>
      <c r="I30" s="39" t="s">
        <v>21</v>
      </c>
      <c r="J30" s="39" t="s">
        <v>22</v>
      </c>
      <c r="K30" s="40">
        <f>+$G31*J29%</f>
        <v>9.7815500000000668</v>
      </c>
      <c r="L30" s="81"/>
      <c r="M30" s="42" t="s">
        <v>20</v>
      </c>
      <c r="N30" s="42" t="s">
        <v>21</v>
      </c>
      <c r="O30" s="42" t="s">
        <v>22</v>
      </c>
      <c r="P30" s="43">
        <f>+$G31*O29%</f>
        <v>34.457449999999987</v>
      </c>
      <c r="Q30" s="83"/>
      <c r="R30" s="42" t="s">
        <v>20</v>
      </c>
      <c r="S30" s="42" t="s">
        <v>21</v>
      </c>
      <c r="T30" s="42" t="s">
        <v>22</v>
      </c>
      <c r="U30" s="43">
        <f>+$G31*T29%</f>
        <v>19.106600000000007</v>
      </c>
      <c r="V30" s="83"/>
      <c r="W30" s="39" t="s">
        <v>20</v>
      </c>
      <c r="X30" s="39" t="s">
        <v>21</v>
      </c>
      <c r="Y30" s="39" t="s">
        <v>22</v>
      </c>
      <c r="Z30" s="43">
        <f>+$G31*Y29%</f>
        <v>15.147499999999999</v>
      </c>
      <c r="AA30" s="83"/>
      <c r="AB30" s="79" t="s">
        <v>29</v>
      </c>
      <c r="AC30" s="45" t="s">
        <v>24</v>
      </c>
      <c r="AD30" s="46">
        <f xml:space="preserve"> AC31 / (24 * 60 * 60)</f>
        <v>5.2594408564814815E-2</v>
      </c>
    </row>
    <row r="31" spans="1:30" ht="24" thickBot="1">
      <c r="A31" s="47"/>
      <c r="B31" s="48">
        <v>8</v>
      </c>
      <c r="C31" s="49" t="s">
        <v>38</v>
      </c>
      <c r="D31" s="50"/>
      <c r="E31" s="51" t="s">
        <v>33</v>
      </c>
      <c r="F31" s="51">
        <v>1930</v>
      </c>
      <c r="G31" s="52">
        <f>(2013-F31)/2</f>
        <v>41.5</v>
      </c>
      <c r="H31" s="53">
        <v>34</v>
      </c>
      <c r="I31" s="54">
        <v>17</v>
      </c>
      <c r="J31" s="54">
        <v>68</v>
      </c>
      <c r="K31" s="55">
        <f>+(H31*60+I31+J31/100)</f>
        <v>2057.6799999999998</v>
      </c>
      <c r="L31" s="82"/>
      <c r="M31" s="57">
        <v>28</v>
      </c>
      <c r="N31" s="57">
        <v>10</v>
      </c>
      <c r="O31" s="57">
        <v>94</v>
      </c>
      <c r="P31" s="58">
        <f>+(M31*60+N31+O31/100)</f>
        <v>1690.94</v>
      </c>
      <c r="Q31" s="84"/>
      <c r="R31" s="57">
        <v>7</v>
      </c>
      <c r="S31" s="57">
        <v>21</v>
      </c>
      <c r="T31" s="57">
        <v>93</v>
      </c>
      <c r="U31" s="58">
        <f>+(R31*60+S31+T31/100)</f>
        <v>441.93</v>
      </c>
      <c r="V31" s="84"/>
      <c r="W31" s="54">
        <v>7</v>
      </c>
      <c r="X31" s="54">
        <v>12</v>
      </c>
      <c r="Y31" s="54">
        <v>10</v>
      </c>
      <c r="Z31" s="58">
        <f>+(W31*60+X31+Y31/100)</f>
        <v>432.1</v>
      </c>
      <c r="AA31" s="84"/>
      <c r="AB31" s="59">
        <f>Z31+U31+P31+K31</f>
        <v>4622.6499999999996</v>
      </c>
      <c r="AC31" s="60">
        <f>AA29+V29+Q29+L29</f>
        <v>4544.1569</v>
      </c>
      <c r="AD31" s="61">
        <f>ABS(AB$4-AC31)</f>
        <v>267.63310000000001</v>
      </c>
    </row>
  </sheetData>
  <sheetProtection password="E71F" sheet="1" objects="1" scenarios="1" formatCells="0" formatColumns="0" formatRows="0"/>
  <mergeCells count="24">
    <mergeCell ref="L24:L26"/>
    <mergeCell ref="Q24:Q26"/>
    <mergeCell ref="V24:V26"/>
    <mergeCell ref="AA24:AA26"/>
    <mergeCell ref="L29:L31"/>
    <mergeCell ref="Q29:Q31"/>
    <mergeCell ref="V29:V31"/>
    <mergeCell ref="AA29:AA31"/>
    <mergeCell ref="L14:L16"/>
    <mergeCell ref="Q14:Q16"/>
    <mergeCell ref="V14:V16"/>
    <mergeCell ref="AA14:AA16"/>
    <mergeCell ref="L19:L21"/>
    <mergeCell ref="Q19:Q21"/>
    <mergeCell ref="V19:V21"/>
    <mergeCell ref="AA19:AA21"/>
    <mergeCell ref="L4:L6"/>
    <mergeCell ref="Q4:Q6"/>
    <mergeCell ref="V4:V6"/>
    <mergeCell ref="AA4:AA6"/>
    <mergeCell ref="L9:L11"/>
    <mergeCell ref="Q9:Q11"/>
    <mergeCell ref="V9:V11"/>
    <mergeCell ref="AA9:A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REGULARIDAD 42,8 KM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TcChevy</dc:creator>
  <cp:lastModifiedBy>TcChevy</cp:lastModifiedBy>
  <dcterms:created xsi:type="dcterms:W3CDTF">2013-06-05T19:13:24Z</dcterms:created>
  <dcterms:modified xsi:type="dcterms:W3CDTF">2013-06-05T19:23:45Z</dcterms:modified>
</cp:coreProperties>
</file>